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附件 1" sheetId="1" r:id="rId1"/>
    <sheet name="附件2" sheetId="2" r:id="rId2"/>
  </sheets>
  <definedNames>
    <definedName name="_xlnm.Print_Area" localSheetId="0">'附件 1'!$A$1:$R$19</definedName>
    <definedName name="_xlnm.Print_Area" localSheetId="1">'附件2'!$A$1:$R$15</definedName>
  </definedNames>
  <calcPr fullCalcOnLoad="1"/>
</workbook>
</file>

<file path=xl/sharedStrings.xml><?xml version="1.0" encoding="utf-8"?>
<sst xmlns="http://schemas.openxmlformats.org/spreadsheetml/2006/main" count="76" uniqueCount="44">
  <si>
    <t>市县</t>
  </si>
  <si>
    <t>2009年中央认定补助的常住人口（万人）</t>
  </si>
  <si>
    <t>2009年、15元各级负担比例（%）</t>
  </si>
  <si>
    <t>中央负担60%</t>
  </si>
  <si>
    <t>地方负担40%部分省市县比例</t>
  </si>
  <si>
    <t>中央</t>
  </si>
  <si>
    <t>省级</t>
  </si>
  <si>
    <t>市负担比例</t>
  </si>
  <si>
    <t>县市区负担比例</t>
  </si>
  <si>
    <t>市级</t>
  </si>
  <si>
    <t>县级</t>
  </si>
  <si>
    <t>中央应补助小计（09年15元+提标扩面部分中央负担60%）</t>
  </si>
  <si>
    <t>省级应补助小计（09年15元+提标扩面地方负担40%部分中省应负担部分金额）</t>
  </si>
  <si>
    <t>栏次</t>
  </si>
  <si>
    <t>备注：</t>
  </si>
  <si>
    <t>提标扩面部分（35元）各级负担比例</t>
  </si>
  <si>
    <t>单位：万元</t>
  </si>
  <si>
    <t>汨罗市小计</t>
  </si>
  <si>
    <t>汨罗市</t>
  </si>
  <si>
    <t>1、楼区、南湖、经开区及汨罗、屈原常住人口数是根据统计局人口科电话8788705提供统计年鉴上2015年底常住人口数</t>
  </si>
  <si>
    <t>2、第16栏：2017年提取药具采购和健康素养促进资金按常住人口数以因素法分配</t>
  </si>
  <si>
    <t>3、2017年人口数大于2009年的县市区计算公式：第12栏=第1栏*15*第4栏/100+第3栏*15*第8栏/100+第2栏*35*第8栏/100；</t>
  </si>
  <si>
    <t>第13栏=第1栏*15*第5栏+第3栏*15*0.4*第9栏/100+第2栏*35*0.4*第9栏/100；2017年人口数小于或等于2009年县市区计算公式：</t>
  </si>
  <si>
    <t>2017年基本公共卫生服务中央和省财政补助资金（第二批）调整表</t>
  </si>
  <si>
    <t>附件2</t>
  </si>
  <si>
    <t>常住人口按2016年省统计年鉴提供（万人）</t>
  </si>
  <si>
    <t>比2009年新增人口（万人）</t>
  </si>
  <si>
    <t xml:space="preserve">2017年中央和省应补助资金测算
</t>
  </si>
  <si>
    <t>2017年提取药具采购和健康素养促进资金</t>
  </si>
  <si>
    <t>此次拨付2017年中央财政和省级财政资金</t>
  </si>
  <si>
    <t>中央和省级应补助小计</t>
  </si>
  <si>
    <t>屈原管理区</t>
  </si>
  <si>
    <t>第12栏=第2栏*15*第4栏/100+第+第2栏*35*第8栏/100；第13栏=第2栏*15*第5栏/100+第2栏*35*0.4*第9栏/100</t>
  </si>
  <si>
    <t>湘财社指〔2016〕138号已预拨资金（岳财社指〔2017〕2号转发）</t>
  </si>
  <si>
    <t>2017年基本公共卫生服务中央和省财政补助资金（第二批）分配表</t>
  </si>
  <si>
    <t>市辖区小计</t>
  </si>
  <si>
    <t>岳阳楼区</t>
  </si>
  <si>
    <t>君山区</t>
  </si>
  <si>
    <t>云溪区</t>
  </si>
  <si>
    <t>附件1</t>
  </si>
  <si>
    <t>大楼区小计</t>
  </si>
  <si>
    <t>第13栏=第1栏*15*第5栏+第3栏*15*0.4*第9栏/100+第2栏*35*0.4*第9栏/100；2017年人口数小于或等于2009年的县市区计算公式：</t>
  </si>
  <si>
    <t>经济技术开发区</t>
  </si>
  <si>
    <t>南湖新区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</si>
</sst>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0_);\(0.00\)"/>
    <numFmt numFmtId="180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楷体_GB2312"/>
      <family val="3"/>
    </font>
    <font>
      <sz val="10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1"/>
      <name val="楷体_GB2312"/>
      <family val="3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8" fontId="26" fillId="0" borderId="0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11" xfId="40" applyFont="1" applyFill="1" applyBorder="1" applyAlignment="1">
      <alignment horizontal="center" vertical="center" wrapText="1"/>
      <protection/>
    </xf>
    <xf numFmtId="0" fontId="27" fillId="0" borderId="12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19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0" borderId="22" xfId="40" applyFont="1" applyFill="1" applyBorder="1" applyAlignment="1">
      <alignment horizontal="center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3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9" fillId="0" borderId="11" xfId="40" applyFont="1" applyFill="1" applyBorder="1" applyAlignment="1">
      <alignment horizontal="center" vertical="center"/>
      <protection/>
    </xf>
    <xf numFmtId="176" fontId="27" fillId="0" borderId="11" xfId="40" applyNumberFormat="1" applyFont="1" applyFill="1" applyBorder="1" applyAlignment="1">
      <alignment horizontal="center" vertical="center"/>
      <protection/>
    </xf>
    <xf numFmtId="177" fontId="27" fillId="0" borderId="11" xfId="40" applyNumberFormat="1" applyFont="1" applyFill="1" applyBorder="1" applyAlignment="1">
      <alignment horizontal="center" vertical="center" wrapText="1"/>
      <protection/>
    </xf>
    <xf numFmtId="178" fontId="27" fillId="0" borderId="11" xfId="0" applyNumberFormat="1" applyFont="1" applyFill="1" applyBorder="1" applyAlignment="1">
      <alignment horizontal="center" vertical="center"/>
    </xf>
    <xf numFmtId="180" fontId="29" fillId="0" borderId="11" xfId="40" applyNumberFormat="1" applyFont="1" applyFill="1" applyBorder="1" applyAlignment="1">
      <alignment horizontal="center" vertical="center" wrapText="1"/>
      <protection/>
    </xf>
    <xf numFmtId="180" fontId="27" fillId="0" borderId="11" xfId="0" applyNumberFormat="1" applyFont="1" applyFill="1" applyBorder="1" applyAlignment="1">
      <alignment horizontal="center" vertical="center"/>
    </xf>
    <xf numFmtId="0" fontId="27" fillId="0" borderId="11" xfId="40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9" fontId="27" fillId="0" borderId="13" xfId="40" applyNumberFormat="1" applyFont="1" applyFill="1" applyBorder="1" applyAlignment="1">
      <alignment horizontal="center" vertical="center" wrapText="1"/>
      <protection/>
    </xf>
    <xf numFmtId="176" fontId="27" fillId="0" borderId="13" xfId="40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176" fontId="29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80" fontId="27" fillId="0" borderId="11" xfId="40" applyNumberFormat="1" applyFont="1" applyFill="1" applyBorder="1" applyAlignment="1">
      <alignment horizontal="center" vertical="center" wrapText="1"/>
      <protection/>
    </xf>
    <xf numFmtId="180" fontId="29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13.75390625" style="0" customWidth="1"/>
    <col min="2" max="2" width="10.125" style="0" customWidth="1"/>
    <col min="3" max="3" width="8.75390625" style="0" customWidth="1"/>
    <col min="4" max="4" width="8.50390625" style="0" customWidth="1"/>
    <col min="5" max="6" width="4.00390625" style="60" customWidth="1"/>
    <col min="7" max="7" width="7.125" style="60" customWidth="1"/>
    <col min="8" max="8" width="7.75390625" style="60" customWidth="1"/>
    <col min="9" max="9" width="6.625" style="60" customWidth="1"/>
    <col min="10" max="10" width="4.625" style="60" customWidth="1"/>
    <col min="11" max="11" width="3.875" style="0" customWidth="1"/>
    <col min="12" max="12" width="4.00390625" style="0" customWidth="1"/>
    <col min="13" max="13" width="12.875" style="0" customWidth="1"/>
    <col min="14" max="14" width="13.50390625" style="0" customWidth="1"/>
    <col min="15" max="15" width="10.125" style="0" customWidth="1"/>
    <col min="16" max="16" width="10.375" style="0" customWidth="1"/>
    <col min="17" max="17" width="8.375" style="0" customWidth="1"/>
  </cols>
  <sheetData>
    <row r="1" spans="1:18" ht="27.75" customHeight="1">
      <c r="A1" s="5" t="s">
        <v>39</v>
      </c>
      <c r="B1" s="4"/>
      <c r="C1" s="4"/>
      <c r="D1" s="4"/>
      <c r="E1" s="10"/>
      <c r="F1" s="10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</row>
    <row r="2" spans="1:18" ht="4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14.25">
      <c r="A3" s="12"/>
      <c r="B3" s="12"/>
      <c r="C3" s="12"/>
      <c r="D3" s="12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3" t="s">
        <v>16</v>
      </c>
      <c r="R3" s="13"/>
    </row>
    <row r="4" spans="1:18" ht="14.25">
      <c r="A4" s="14" t="s">
        <v>0</v>
      </c>
      <c r="B4" s="14" t="s">
        <v>1</v>
      </c>
      <c r="C4" s="14" t="s">
        <v>25</v>
      </c>
      <c r="D4" s="15" t="s">
        <v>26</v>
      </c>
      <c r="E4" s="16" t="s">
        <v>2</v>
      </c>
      <c r="F4" s="16"/>
      <c r="G4" s="16"/>
      <c r="H4" s="16"/>
      <c r="I4" s="17" t="s">
        <v>15</v>
      </c>
      <c r="J4" s="18"/>
      <c r="K4" s="18"/>
      <c r="L4" s="19"/>
      <c r="M4" s="20" t="s">
        <v>27</v>
      </c>
      <c r="N4" s="21"/>
      <c r="O4" s="22"/>
      <c r="P4" s="23" t="s">
        <v>33</v>
      </c>
      <c r="Q4" s="24" t="s">
        <v>28</v>
      </c>
      <c r="R4" s="25" t="s">
        <v>29</v>
      </c>
    </row>
    <row r="5" spans="1:18" ht="27">
      <c r="A5" s="14"/>
      <c r="B5" s="14"/>
      <c r="C5" s="14"/>
      <c r="D5" s="26"/>
      <c r="E5" s="16"/>
      <c r="F5" s="16"/>
      <c r="G5" s="16"/>
      <c r="H5" s="16"/>
      <c r="I5" s="27" t="s">
        <v>3</v>
      </c>
      <c r="J5" s="16" t="s">
        <v>4</v>
      </c>
      <c r="K5" s="16"/>
      <c r="L5" s="16"/>
      <c r="M5" s="28"/>
      <c r="N5" s="29"/>
      <c r="O5" s="30"/>
      <c r="P5" s="31"/>
      <c r="Q5" s="32"/>
      <c r="R5" s="33"/>
    </row>
    <row r="6" spans="1:18" ht="81">
      <c r="A6" s="14"/>
      <c r="B6" s="14"/>
      <c r="C6" s="14"/>
      <c r="D6" s="34"/>
      <c r="E6" s="35" t="s">
        <v>5</v>
      </c>
      <c r="F6" s="35" t="s">
        <v>6</v>
      </c>
      <c r="G6" s="35" t="s">
        <v>7</v>
      </c>
      <c r="H6" s="35" t="s">
        <v>8</v>
      </c>
      <c r="I6" s="35" t="s">
        <v>5</v>
      </c>
      <c r="J6" s="35" t="s">
        <v>6</v>
      </c>
      <c r="K6" s="35" t="s">
        <v>9</v>
      </c>
      <c r="L6" s="35" t="s">
        <v>10</v>
      </c>
      <c r="M6" s="36" t="s">
        <v>11</v>
      </c>
      <c r="N6" s="36" t="s">
        <v>12</v>
      </c>
      <c r="O6" s="37" t="s">
        <v>30</v>
      </c>
      <c r="P6" s="38"/>
      <c r="Q6" s="39"/>
      <c r="R6" s="40"/>
    </row>
    <row r="7" spans="1:18" ht="14.25">
      <c r="A7" s="35" t="s">
        <v>13</v>
      </c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2">
        <v>14</v>
      </c>
      <c r="P7" s="42">
        <v>15</v>
      </c>
      <c r="Q7" s="42">
        <v>16</v>
      </c>
      <c r="R7" s="27">
        <v>17</v>
      </c>
    </row>
    <row r="8" spans="1:18" ht="14.25">
      <c r="A8" s="58" t="s">
        <v>35</v>
      </c>
      <c r="B8" s="59">
        <f>SUM(B9:B14)-B9</f>
        <v>110.97999999999996</v>
      </c>
      <c r="C8" s="59">
        <f>SUM(C9:C14)-C9</f>
        <v>127.2</v>
      </c>
      <c r="D8" s="59">
        <f>SUM(D9:D14)-D9</f>
        <v>16.219999999999995</v>
      </c>
      <c r="E8" s="59"/>
      <c r="F8" s="59"/>
      <c r="G8" s="59"/>
      <c r="H8" s="59"/>
      <c r="I8" s="59"/>
      <c r="J8" s="59"/>
      <c r="K8" s="59"/>
      <c r="L8" s="59"/>
      <c r="M8" s="59">
        <f>M10+M11+M12+M13+M14</f>
        <v>3816</v>
      </c>
      <c r="N8" s="47">
        <f>N10+N11+N12+N13+N14</f>
        <v>743.0799999999999</v>
      </c>
      <c r="O8" s="47">
        <f aca="true" t="shared" si="0" ref="O8:O14">M8+N8</f>
        <v>4559.08</v>
      </c>
      <c r="P8" s="47">
        <f>P9+P13+P14</f>
        <v>3939</v>
      </c>
      <c r="Q8" s="62">
        <v>37</v>
      </c>
      <c r="R8" s="47">
        <f>O8-P8-Q8</f>
        <v>583.0799999999999</v>
      </c>
    </row>
    <row r="9" spans="1:18" ht="14.25">
      <c r="A9" s="43" t="s">
        <v>40</v>
      </c>
      <c r="B9" s="44">
        <v>72.93</v>
      </c>
      <c r="C9" s="56">
        <v>84.17</v>
      </c>
      <c r="D9" s="45">
        <f aca="true" t="shared" si="1" ref="D9:D14">C9-B9</f>
        <v>11.239999999999995</v>
      </c>
      <c r="E9" s="42">
        <v>60</v>
      </c>
      <c r="F9" s="42">
        <v>20</v>
      </c>
      <c r="G9" s="42">
        <v>0</v>
      </c>
      <c r="H9" s="42">
        <v>0</v>
      </c>
      <c r="I9" s="42">
        <v>60</v>
      </c>
      <c r="J9" s="42">
        <v>30</v>
      </c>
      <c r="K9" s="42">
        <v>0</v>
      </c>
      <c r="L9" s="42">
        <v>0</v>
      </c>
      <c r="M9" s="42">
        <f>M10+M11+M12</f>
        <v>2525.1</v>
      </c>
      <c r="N9" s="48">
        <f>N10+N11+N12</f>
        <v>592.6199999999999</v>
      </c>
      <c r="O9" s="48">
        <f t="shared" si="0"/>
        <v>3117.72</v>
      </c>
      <c r="P9" s="61">
        <f>P10+P11+P12</f>
        <v>2689</v>
      </c>
      <c r="Q9" s="48">
        <v>25.3</v>
      </c>
      <c r="R9" s="61">
        <f aca="true" t="shared" si="2" ref="R9:R14">O9-P9-Q9</f>
        <v>403.4199999999998</v>
      </c>
    </row>
    <row r="10" spans="1:18" ht="14.25">
      <c r="A10" s="49" t="s">
        <v>36</v>
      </c>
      <c r="B10" s="44">
        <v>55.98</v>
      </c>
      <c r="C10" s="56">
        <v>63.37</v>
      </c>
      <c r="D10" s="45">
        <f t="shared" si="1"/>
        <v>7.390000000000001</v>
      </c>
      <c r="E10" s="42">
        <v>60</v>
      </c>
      <c r="F10" s="42">
        <v>20</v>
      </c>
      <c r="G10" s="42">
        <v>13</v>
      </c>
      <c r="H10" s="42">
        <v>7</v>
      </c>
      <c r="I10" s="42">
        <v>60</v>
      </c>
      <c r="J10" s="42">
        <v>30</v>
      </c>
      <c r="K10" s="42">
        <v>50</v>
      </c>
      <c r="L10" s="42">
        <v>20</v>
      </c>
      <c r="M10" s="42">
        <f>ROUNDUP(B10*15*E10/100+D10*15*I10/100+C10*35*I10/100,2)</f>
        <v>1901.1</v>
      </c>
      <c r="N10" s="48">
        <f>ROUNDUP(B10*15*F10/100+D10*15*0.4*J10/100+C10*35*0.4*J10/100,2)</f>
        <v>447.4</v>
      </c>
      <c r="O10" s="48">
        <f t="shared" si="0"/>
        <v>2348.5</v>
      </c>
      <c r="P10" s="61">
        <v>2005</v>
      </c>
      <c r="Q10" s="48">
        <v>19.05</v>
      </c>
      <c r="R10" s="61">
        <f t="shared" si="2"/>
        <v>324.45</v>
      </c>
    </row>
    <row r="11" spans="1:18" ht="14.25">
      <c r="A11" s="49" t="s">
        <v>42</v>
      </c>
      <c r="B11" s="44">
        <v>13.7</v>
      </c>
      <c r="C11" s="57">
        <v>16.08</v>
      </c>
      <c r="D11" s="45">
        <f t="shared" si="1"/>
        <v>2.379999999999999</v>
      </c>
      <c r="E11" s="42">
        <v>60</v>
      </c>
      <c r="F11" s="42">
        <v>20</v>
      </c>
      <c r="G11" s="42">
        <v>5</v>
      </c>
      <c r="H11" s="42">
        <v>15</v>
      </c>
      <c r="I11" s="42">
        <v>60</v>
      </c>
      <c r="J11" s="42">
        <v>30</v>
      </c>
      <c r="K11" s="42">
        <v>50</v>
      </c>
      <c r="L11" s="42">
        <v>20</v>
      </c>
      <c r="M11" s="42">
        <f>ROUNDUP(B11*15*E11/100+D11*15*I11/100+C11*35*I11/100,2)</f>
        <v>482.4</v>
      </c>
      <c r="N11" s="48">
        <f>ROUNDUP(B11*15*F11/100+D11*15*0.4*J11/100+C11*35*0.4*J11/100,2)</f>
        <v>112.92</v>
      </c>
      <c r="O11" s="48">
        <f t="shared" si="0"/>
        <v>595.3199999999999</v>
      </c>
      <c r="P11" s="61">
        <v>517</v>
      </c>
      <c r="Q11" s="48">
        <v>4.83</v>
      </c>
      <c r="R11" s="61">
        <f t="shared" si="2"/>
        <v>73.48999999999994</v>
      </c>
    </row>
    <row r="12" spans="1:18" ht="14.25">
      <c r="A12" s="49" t="s">
        <v>43</v>
      </c>
      <c r="B12" s="44">
        <v>3.25</v>
      </c>
      <c r="C12" s="57">
        <v>4.72</v>
      </c>
      <c r="D12" s="45">
        <f t="shared" si="1"/>
        <v>1.4699999999999998</v>
      </c>
      <c r="E12" s="42">
        <v>60</v>
      </c>
      <c r="F12" s="42">
        <v>20</v>
      </c>
      <c r="G12" s="42">
        <v>5</v>
      </c>
      <c r="H12" s="42">
        <v>15</v>
      </c>
      <c r="I12" s="42">
        <v>60</v>
      </c>
      <c r="J12" s="42">
        <v>30</v>
      </c>
      <c r="K12" s="42">
        <v>50</v>
      </c>
      <c r="L12" s="42">
        <v>20</v>
      </c>
      <c r="M12" s="42">
        <f>ROUNDUP(B12*15*E12/100+D12*15*I12/100+C12*35*I12/100,2)</f>
        <v>141.6</v>
      </c>
      <c r="N12" s="48">
        <v>32.3</v>
      </c>
      <c r="O12" s="48">
        <v>173.9</v>
      </c>
      <c r="P12" s="61">
        <v>167</v>
      </c>
      <c r="Q12" s="48">
        <v>1.42</v>
      </c>
      <c r="R12" s="61">
        <f t="shared" si="2"/>
        <v>5.480000000000006</v>
      </c>
    </row>
    <row r="13" spans="1:18" ht="14.25">
      <c r="A13" s="49" t="s">
        <v>37</v>
      </c>
      <c r="B13" s="44">
        <v>22.26</v>
      </c>
      <c r="C13" s="57">
        <v>24.83</v>
      </c>
      <c r="D13" s="45">
        <f t="shared" si="1"/>
        <v>2.5699999999999967</v>
      </c>
      <c r="E13" s="42">
        <v>60</v>
      </c>
      <c r="F13" s="42">
        <v>20</v>
      </c>
      <c r="G13" s="42">
        <v>5</v>
      </c>
      <c r="H13" s="42">
        <v>15</v>
      </c>
      <c r="I13" s="42">
        <v>60</v>
      </c>
      <c r="J13" s="42">
        <v>10</v>
      </c>
      <c r="K13" s="42">
        <v>50</v>
      </c>
      <c r="L13" s="42">
        <v>40</v>
      </c>
      <c r="M13" s="42">
        <f>ROUNDUP(B13*15*E13/100+D13*15*I13/100+C13*35*I13/100,2)</f>
        <v>744.9</v>
      </c>
      <c r="N13" s="48">
        <f>ROUNDUP(B13*15*F13/100+D13*15*0.4*J13/100+C13*35*0.4*J13/100,2)</f>
        <v>103.09</v>
      </c>
      <c r="O13" s="48">
        <f t="shared" si="0"/>
        <v>847.99</v>
      </c>
      <c r="P13" s="61">
        <v>735</v>
      </c>
      <c r="Q13" s="48">
        <v>6.9</v>
      </c>
      <c r="R13" s="61">
        <f t="shared" si="2"/>
        <v>106.09</v>
      </c>
    </row>
    <row r="14" spans="1:18" ht="14.25">
      <c r="A14" s="49" t="s">
        <v>38</v>
      </c>
      <c r="B14" s="44">
        <v>15.79</v>
      </c>
      <c r="C14" s="57">
        <v>18.2</v>
      </c>
      <c r="D14" s="45">
        <f t="shared" si="1"/>
        <v>2.41</v>
      </c>
      <c r="E14" s="42">
        <v>60</v>
      </c>
      <c r="F14" s="42">
        <v>20</v>
      </c>
      <c r="G14" s="42">
        <v>5</v>
      </c>
      <c r="H14" s="42">
        <v>15</v>
      </c>
      <c r="I14" s="42">
        <v>60</v>
      </c>
      <c r="J14" s="42"/>
      <c r="K14" s="42">
        <v>50</v>
      </c>
      <c r="L14" s="42">
        <v>50</v>
      </c>
      <c r="M14" s="42">
        <f>ROUNDUP(B14*15*E14/100+D14*15*I14/100+C14*35*I14/100,2)</f>
        <v>546</v>
      </c>
      <c r="N14" s="48">
        <f>ROUNDUP(B14*15*F14/100+D14*15*0.4*J14/100+C14*35*0.4*J14/100,2)</f>
        <v>47.37</v>
      </c>
      <c r="O14" s="48">
        <f t="shared" si="0"/>
        <v>593.37</v>
      </c>
      <c r="P14" s="61">
        <v>515</v>
      </c>
      <c r="Q14" s="48">
        <v>4.8</v>
      </c>
      <c r="R14" s="61">
        <f t="shared" si="2"/>
        <v>73.57000000000001</v>
      </c>
    </row>
    <row r="15" spans="1:18" ht="19.5" customHeight="1">
      <c r="A15" s="50" t="s">
        <v>14</v>
      </c>
      <c r="B15" s="51" t="s">
        <v>19</v>
      </c>
      <c r="C15" s="51"/>
      <c r="D15" s="51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2"/>
      <c r="P15" s="52"/>
      <c r="Q15" s="52"/>
      <c r="R15" s="4"/>
    </row>
    <row r="16" spans="1:18" ht="19.5" customHeight="1">
      <c r="A16" s="52"/>
      <c r="B16" s="54" t="s">
        <v>20</v>
      </c>
      <c r="C16" s="54"/>
      <c r="D16" s="54"/>
      <c r="E16" s="50"/>
      <c r="F16" s="50"/>
      <c r="G16" s="50"/>
      <c r="H16" s="50"/>
      <c r="I16" s="50"/>
      <c r="J16" s="50"/>
      <c r="K16" s="54"/>
      <c r="L16" s="54"/>
      <c r="M16" s="54"/>
      <c r="N16" s="54"/>
      <c r="O16" s="54"/>
      <c r="P16" s="54"/>
      <c r="Q16" s="52"/>
      <c r="R16" s="4"/>
    </row>
    <row r="17" spans="1:18" ht="19.5" customHeight="1">
      <c r="A17" s="52"/>
      <c r="B17" s="52" t="s">
        <v>21</v>
      </c>
      <c r="C17" s="52"/>
      <c r="D17" s="52"/>
      <c r="E17" s="50"/>
      <c r="F17" s="50"/>
      <c r="G17" s="50"/>
      <c r="H17" s="50"/>
      <c r="I17" s="50"/>
      <c r="J17" s="50"/>
      <c r="K17" s="52"/>
      <c r="L17" s="52"/>
      <c r="M17" s="52"/>
      <c r="N17" s="52"/>
      <c r="O17" s="52"/>
      <c r="P17" s="52"/>
      <c r="Q17" s="52"/>
      <c r="R17" s="4"/>
    </row>
    <row r="18" spans="1:18" ht="19.5" customHeight="1">
      <c r="A18" s="52"/>
      <c r="B18" s="54" t="s">
        <v>41</v>
      </c>
      <c r="C18" s="54"/>
      <c r="D18" s="54"/>
      <c r="E18" s="50"/>
      <c r="F18" s="50"/>
      <c r="G18" s="50"/>
      <c r="H18" s="50"/>
      <c r="I18" s="50"/>
      <c r="J18" s="50"/>
      <c r="K18" s="54"/>
      <c r="L18" s="54"/>
      <c r="M18" s="54"/>
      <c r="N18" s="54"/>
      <c r="O18" s="52"/>
      <c r="P18" s="52"/>
      <c r="Q18" s="52"/>
      <c r="R18" s="4"/>
    </row>
    <row r="19" spans="1:18" ht="19.5" customHeight="1">
      <c r="A19" s="52"/>
      <c r="B19" s="54" t="s">
        <v>32</v>
      </c>
      <c r="C19" s="54"/>
      <c r="D19" s="54"/>
      <c r="E19" s="50"/>
      <c r="F19" s="50"/>
      <c r="G19" s="50"/>
      <c r="H19" s="50"/>
      <c r="I19" s="50"/>
      <c r="J19" s="50"/>
      <c r="K19" s="54"/>
      <c r="L19" s="54"/>
      <c r="M19" s="54"/>
      <c r="N19" s="54"/>
      <c r="O19" s="54"/>
      <c r="P19" s="52"/>
      <c r="Q19" s="52"/>
      <c r="R19" s="4"/>
    </row>
  </sheetData>
  <mergeCells count="13">
    <mergeCell ref="R4:R6"/>
    <mergeCell ref="J5:L5"/>
    <mergeCell ref="Q3:R3"/>
    <mergeCell ref="A2:R2"/>
    <mergeCell ref="A4:A6"/>
    <mergeCell ref="B4:B6"/>
    <mergeCell ref="C4:C6"/>
    <mergeCell ref="D4:D6"/>
    <mergeCell ref="E4:H5"/>
    <mergeCell ref="I4:L4"/>
    <mergeCell ref="M4:O5"/>
    <mergeCell ref="P4:P6"/>
    <mergeCell ref="Q4:Q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9.00390625" defaultRowHeight="14.25"/>
  <cols>
    <col min="1" max="1" width="12.125" style="10" customWidth="1"/>
    <col min="2" max="2" width="10.75390625" style="4" customWidth="1"/>
    <col min="3" max="3" width="9.25390625" style="4" customWidth="1"/>
    <col min="4" max="4" width="8.00390625" style="4" customWidth="1"/>
    <col min="5" max="6" width="3.625" style="4" bestFit="1" customWidth="1"/>
    <col min="7" max="7" width="5.125" style="4" bestFit="1" customWidth="1"/>
    <col min="8" max="8" width="6.00390625" style="4" bestFit="1" customWidth="1"/>
    <col min="9" max="9" width="6.625" style="4" customWidth="1"/>
    <col min="10" max="10" width="5.00390625" style="4" customWidth="1"/>
    <col min="11" max="12" width="3.625" style="4" bestFit="1" customWidth="1"/>
    <col min="13" max="13" width="12.50390625" style="4" customWidth="1"/>
    <col min="14" max="14" width="16.50390625" style="4" customWidth="1"/>
    <col min="15" max="15" width="10.50390625" style="4" customWidth="1"/>
    <col min="16" max="16" width="11.125" style="4" customWidth="1"/>
    <col min="17" max="17" width="8.875" style="4" customWidth="1"/>
    <col min="18" max="18" width="7.875" style="4" customWidth="1"/>
    <col min="19" max="19" width="8.25390625" style="4" customWidth="1"/>
    <col min="20" max="16384" width="9.00390625" style="4" customWidth="1"/>
  </cols>
  <sheetData>
    <row r="1" ht="27" customHeight="1">
      <c r="A1" s="55" t="s">
        <v>24</v>
      </c>
    </row>
    <row r="2" spans="1:18" s="1" customFormat="1" ht="51.7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9" s="1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16</v>
      </c>
      <c r="R3" s="13"/>
      <c r="S3" s="4"/>
    </row>
    <row r="4" spans="1:19" s="2" customFormat="1" ht="40.5" customHeight="1">
      <c r="A4" s="14" t="s">
        <v>0</v>
      </c>
      <c r="B4" s="14" t="s">
        <v>1</v>
      </c>
      <c r="C4" s="14" t="s">
        <v>25</v>
      </c>
      <c r="D4" s="15" t="s">
        <v>26</v>
      </c>
      <c r="E4" s="16" t="s">
        <v>2</v>
      </c>
      <c r="F4" s="16"/>
      <c r="G4" s="16"/>
      <c r="H4" s="16"/>
      <c r="I4" s="17" t="s">
        <v>15</v>
      </c>
      <c r="J4" s="18"/>
      <c r="K4" s="18"/>
      <c r="L4" s="19"/>
      <c r="M4" s="20" t="s">
        <v>27</v>
      </c>
      <c r="N4" s="21"/>
      <c r="O4" s="22"/>
      <c r="P4" s="23" t="s">
        <v>33</v>
      </c>
      <c r="Q4" s="24" t="s">
        <v>28</v>
      </c>
      <c r="R4" s="25" t="s">
        <v>29</v>
      </c>
      <c r="S4" s="4"/>
    </row>
    <row r="5" spans="1:19" s="2" customFormat="1" ht="27">
      <c r="A5" s="14"/>
      <c r="B5" s="14"/>
      <c r="C5" s="14"/>
      <c r="D5" s="26"/>
      <c r="E5" s="16"/>
      <c r="F5" s="16"/>
      <c r="G5" s="16"/>
      <c r="H5" s="16"/>
      <c r="I5" s="27" t="s">
        <v>3</v>
      </c>
      <c r="J5" s="16" t="s">
        <v>4</v>
      </c>
      <c r="K5" s="16"/>
      <c r="L5" s="16"/>
      <c r="M5" s="28"/>
      <c r="N5" s="29"/>
      <c r="O5" s="30"/>
      <c r="P5" s="31"/>
      <c r="Q5" s="32"/>
      <c r="R5" s="33"/>
      <c r="S5" s="4"/>
    </row>
    <row r="6" spans="1:19" s="3" customFormat="1" ht="67.5">
      <c r="A6" s="14"/>
      <c r="B6" s="14"/>
      <c r="C6" s="14"/>
      <c r="D6" s="34"/>
      <c r="E6" s="35" t="s">
        <v>5</v>
      </c>
      <c r="F6" s="35" t="s">
        <v>6</v>
      </c>
      <c r="G6" s="35" t="s">
        <v>7</v>
      </c>
      <c r="H6" s="35" t="s">
        <v>8</v>
      </c>
      <c r="I6" s="35" t="s">
        <v>5</v>
      </c>
      <c r="J6" s="35" t="s">
        <v>6</v>
      </c>
      <c r="K6" s="35" t="s">
        <v>9</v>
      </c>
      <c r="L6" s="35" t="s">
        <v>10</v>
      </c>
      <c r="M6" s="36" t="s">
        <v>11</v>
      </c>
      <c r="N6" s="36" t="s">
        <v>12</v>
      </c>
      <c r="O6" s="37" t="s">
        <v>30</v>
      </c>
      <c r="P6" s="38"/>
      <c r="Q6" s="39"/>
      <c r="R6" s="40"/>
      <c r="S6" s="6"/>
    </row>
    <row r="7" spans="1:19" s="3" customFormat="1" ht="49.5" customHeight="1">
      <c r="A7" s="35" t="s">
        <v>13</v>
      </c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2">
        <v>14</v>
      </c>
      <c r="P7" s="42">
        <v>15</v>
      </c>
      <c r="Q7" s="42">
        <v>16</v>
      </c>
      <c r="R7" s="27">
        <v>17</v>
      </c>
      <c r="S7" s="6"/>
    </row>
    <row r="8" spans="1:19" ht="34.5" customHeight="1">
      <c r="A8" s="43" t="s">
        <v>17</v>
      </c>
      <c r="B8" s="44">
        <v>68.87</v>
      </c>
      <c r="C8" s="56">
        <v>70.88</v>
      </c>
      <c r="D8" s="45">
        <f>C8-B8</f>
        <v>2.009999999999991</v>
      </c>
      <c r="E8" s="42">
        <v>60</v>
      </c>
      <c r="F8" s="42">
        <v>20</v>
      </c>
      <c r="G8" s="42">
        <v>0</v>
      </c>
      <c r="H8" s="42">
        <v>0</v>
      </c>
      <c r="I8" s="42">
        <v>60</v>
      </c>
      <c r="J8" s="42">
        <v>30</v>
      </c>
      <c r="K8" s="42">
        <v>0</v>
      </c>
      <c r="L8" s="42">
        <v>0</v>
      </c>
      <c r="M8" s="42">
        <f>M9+M10</f>
        <v>2126.4</v>
      </c>
      <c r="N8" s="46">
        <f>N9+N10</f>
        <v>809.25</v>
      </c>
      <c r="O8" s="46">
        <f>M8+N8</f>
        <v>2935.65</v>
      </c>
      <c r="P8" s="47">
        <v>2538</v>
      </c>
      <c r="Q8" s="48">
        <v>23.8</v>
      </c>
      <c r="R8" s="47">
        <f>O8-P8-Q8</f>
        <v>373.8500000000001</v>
      </c>
      <c r="S8" s="7"/>
    </row>
    <row r="9" spans="1:19" ht="33" customHeight="1">
      <c r="A9" s="49" t="s">
        <v>18</v>
      </c>
      <c r="B9" s="44">
        <v>60.44</v>
      </c>
      <c r="C9" s="56">
        <v>62.58</v>
      </c>
      <c r="D9" s="45">
        <f>C9-B9</f>
        <v>2.1400000000000006</v>
      </c>
      <c r="E9" s="42">
        <v>60</v>
      </c>
      <c r="F9" s="42">
        <v>20</v>
      </c>
      <c r="G9" s="42">
        <v>0.66</v>
      </c>
      <c r="H9" s="42">
        <v>19.34</v>
      </c>
      <c r="I9" s="42">
        <v>60</v>
      </c>
      <c r="J9" s="42">
        <v>60</v>
      </c>
      <c r="K9" s="42"/>
      <c r="L9" s="42">
        <v>40</v>
      </c>
      <c r="M9" s="42">
        <f>ROUNDUP(B9*15*E9/100+D9*15*I9/100+C9*35*I9/100,2)</f>
        <v>1877.4</v>
      </c>
      <c r="N9" s="48">
        <f>ROUNDUP(B9*15*F9/100+D9*15*0.4*J9/100+C9*35*0.4*J9/100,2)</f>
        <v>714.7</v>
      </c>
      <c r="O9" s="48">
        <f>M9+N9</f>
        <v>2592.1000000000004</v>
      </c>
      <c r="P9" s="47">
        <v>2279</v>
      </c>
      <c r="Q9" s="48">
        <v>21</v>
      </c>
      <c r="R9" s="47">
        <f>O9-P9-Q9</f>
        <v>292.10000000000036</v>
      </c>
      <c r="S9" s="7"/>
    </row>
    <row r="10" spans="1:19" ht="39" customHeight="1">
      <c r="A10" s="49" t="s">
        <v>31</v>
      </c>
      <c r="B10" s="44">
        <v>8.43</v>
      </c>
      <c r="C10" s="57">
        <v>8.3</v>
      </c>
      <c r="D10" s="45">
        <f>C10-B10</f>
        <v>-0.129999999999999</v>
      </c>
      <c r="E10" s="42">
        <v>60</v>
      </c>
      <c r="F10" s="42">
        <v>20</v>
      </c>
      <c r="G10" s="42">
        <v>0.47</v>
      </c>
      <c r="H10" s="42">
        <v>19.53</v>
      </c>
      <c r="I10" s="42">
        <v>60</v>
      </c>
      <c r="J10" s="42">
        <v>60</v>
      </c>
      <c r="K10" s="42"/>
      <c r="L10" s="42">
        <v>40</v>
      </c>
      <c r="M10" s="42">
        <f>ROUNDUP(B10*15*E10/100+D10*15*I10/100+C10*35*I10/100,2)</f>
        <v>249</v>
      </c>
      <c r="N10" s="48">
        <f>ROUNDUP(B10*15*F10/100+D10*15*0.4*J10/100+C10*35*0.4*J10/100,2)</f>
        <v>94.55000000000001</v>
      </c>
      <c r="O10" s="48">
        <f>M10+N10</f>
        <v>343.55</v>
      </c>
      <c r="P10" s="47">
        <v>259</v>
      </c>
      <c r="Q10" s="48">
        <v>2.8</v>
      </c>
      <c r="R10" s="47">
        <f>O10-P10-Q10</f>
        <v>81.75000000000001</v>
      </c>
      <c r="S10" s="7"/>
    </row>
    <row r="11" spans="1:18" ht="19.5" customHeight="1">
      <c r="A11" s="50" t="s">
        <v>14</v>
      </c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2"/>
      <c r="Q11" s="52"/>
      <c r="R11" s="52"/>
    </row>
    <row r="12" spans="1:18" ht="19.5" customHeight="1">
      <c r="A12" s="50"/>
      <c r="B12" s="53" t="s">
        <v>20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2"/>
      <c r="P12" s="52"/>
      <c r="Q12" s="52"/>
      <c r="R12" s="52"/>
    </row>
    <row r="13" spans="1:18" ht="19.5" customHeight="1">
      <c r="A13" s="50"/>
      <c r="B13" s="52" t="s">
        <v>21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19.5" customHeight="1">
      <c r="A14" s="50"/>
      <c r="B14" s="54" t="s">
        <v>22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/>
      <c r="P14" s="52"/>
      <c r="Q14" s="52"/>
      <c r="R14" s="52"/>
    </row>
    <row r="15" spans="1:18" ht="23.25" customHeight="1">
      <c r="A15" s="50"/>
      <c r="B15" s="54" t="s">
        <v>32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2"/>
      <c r="Q15" s="52"/>
      <c r="R15" s="52"/>
    </row>
    <row r="16" spans="1:18" ht="19.5" customHeight="1">
      <c r="A16" s="5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4">
    <mergeCell ref="Q3:R3"/>
    <mergeCell ref="E4:H5"/>
    <mergeCell ref="M4:O5"/>
    <mergeCell ref="B12:N12"/>
    <mergeCell ref="A2:R2"/>
    <mergeCell ref="I4:L4"/>
    <mergeCell ref="J5:L5"/>
    <mergeCell ref="A4:A6"/>
    <mergeCell ref="B4:B6"/>
    <mergeCell ref="C4:C6"/>
    <mergeCell ref="Q4:Q6"/>
    <mergeCell ref="R4:R6"/>
    <mergeCell ref="D4:D6"/>
    <mergeCell ref="P4:P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</dc:creator>
  <cp:keywords/>
  <dc:description/>
  <cp:lastModifiedBy>文印员2</cp:lastModifiedBy>
  <cp:lastPrinted>2017-10-09T02:52:54Z</cp:lastPrinted>
  <dcterms:created xsi:type="dcterms:W3CDTF">2010-03-03T02:02:38Z</dcterms:created>
  <dcterms:modified xsi:type="dcterms:W3CDTF">2017-10-09T02:52:57Z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